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ko\Downloads\"/>
    </mc:Choice>
  </mc:AlternateContent>
  <bookViews>
    <workbookView xWindow="0" yWindow="0" windowWidth="23040" windowHeight="8904" tabRatio="837" firstSheet="1" activeTab="2"/>
  </bookViews>
  <sheets>
    <sheet name="1.1" sheetId="1" r:id="rId1"/>
    <sheet name="1.2" sheetId="2" r:id="rId2"/>
    <sheet name="Depreciation Schedule" sheetId="3" r:id="rId3"/>
    <sheet name="Adjusting Journal Entries" sheetId="5" r:id="rId4"/>
    <sheet name="Adjusted Trial Balance" sheetId="4" r:id="rId5"/>
    <sheet name="Income Statement" sheetId="6" r:id="rId6"/>
    <sheet name="statement of retained earnings " sheetId="7" r:id="rId7"/>
    <sheet name="Statement of financial position" sheetId="8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4" i="4" l="1"/>
  <c r="C34" i="8"/>
  <c r="B35" i="8"/>
  <c r="B34" i="8"/>
  <c r="D31" i="8"/>
  <c r="C18" i="8"/>
  <c r="C16" i="8"/>
  <c r="C14" i="8"/>
  <c r="C15" i="8"/>
  <c r="C17" i="8"/>
  <c r="C7" i="8"/>
  <c r="C6" i="8"/>
  <c r="C8" i="8"/>
  <c r="C9" i="8"/>
  <c r="C10" i="8"/>
  <c r="C5" i="8"/>
  <c r="B31" i="8"/>
  <c r="C24" i="8"/>
  <c r="C25" i="8"/>
  <c r="C26" i="8"/>
  <c r="C27" i="8"/>
  <c r="C28" i="8"/>
  <c r="C29" i="8"/>
  <c r="C23" i="8"/>
  <c r="B24" i="8"/>
  <c r="B25" i="8"/>
  <c r="B26" i="8"/>
  <c r="B27" i="8"/>
  <c r="B28" i="8"/>
  <c r="B29" i="8"/>
  <c r="B23" i="8"/>
  <c r="B17" i="8"/>
  <c r="B18" i="8"/>
  <c r="B14" i="8"/>
  <c r="B15" i="8"/>
  <c r="B16" i="8"/>
  <c r="B7" i="8"/>
  <c r="C13" i="8"/>
  <c r="B6" i="8"/>
  <c r="B8" i="8"/>
  <c r="B9" i="8"/>
  <c r="B10" i="8"/>
  <c r="B13" i="8"/>
  <c r="B5" i="8"/>
  <c r="C5" i="7"/>
  <c r="D3" i="7"/>
  <c r="C12" i="6"/>
  <c r="C13" i="6"/>
  <c r="C14" i="6"/>
  <c r="C15" i="6"/>
  <c r="D21" i="6" s="1"/>
  <c r="D22" i="6" s="1"/>
  <c r="C4" i="7" s="1"/>
  <c r="D5" i="7" s="1"/>
  <c r="C16" i="6"/>
  <c r="C17" i="6"/>
  <c r="C18" i="6"/>
  <c r="C19" i="6"/>
  <c r="C20" i="6"/>
  <c r="C11" i="6"/>
  <c r="B19" i="6"/>
  <c r="B20" i="6"/>
  <c r="B12" i="6"/>
  <c r="B13" i="6"/>
  <c r="B14" i="6"/>
  <c r="B15" i="6"/>
  <c r="B16" i="6"/>
  <c r="B17" i="6"/>
  <c r="B18" i="6"/>
  <c r="B11" i="6"/>
  <c r="D9" i="6"/>
  <c r="C8" i="6"/>
  <c r="B8" i="6"/>
  <c r="D6" i="6"/>
  <c r="C5" i="6"/>
  <c r="C4" i="6"/>
  <c r="B5" i="6"/>
  <c r="B4" i="6"/>
  <c r="E38" i="5"/>
  <c r="D16" i="5"/>
  <c r="D12" i="5"/>
  <c r="B35" i="4"/>
  <c r="C40" i="4"/>
  <c r="B40" i="4"/>
  <c r="C28" i="4"/>
  <c r="B38" i="4"/>
  <c r="B30" i="4"/>
  <c r="B31" i="4"/>
  <c r="C7" i="4"/>
  <c r="I10" i="2"/>
  <c r="E10" i="2"/>
  <c r="F10" i="2"/>
  <c r="G10" i="2"/>
  <c r="H10" i="2"/>
  <c r="D10" i="2"/>
  <c r="B7" i="3"/>
  <c r="F7" i="3"/>
  <c r="E5" i="3"/>
  <c r="G5" i="3" s="1"/>
  <c r="E6" i="3"/>
  <c r="G6" i="3" s="1"/>
  <c r="E4" i="3"/>
  <c r="G4" i="3" s="1"/>
  <c r="G7" i="3" l="1"/>
  <c r="D11" i="8"/>
  <c r="D19" i="8"/>
  <c r="D30" i="8"/>
  <c r="D32" i="8" s="1"/>
  <c r="D6" i="7"/>
  <c r="C35" i="8" s="1"/>
  <c r="D35" i="8" s="1"/>
  <c r="D37" i="8" s="1"/>
  <c r="E7" i="3"/>
  <c r="D8" i="2"/>
  <c r="I8" i="2" s="1"/>
  <c r="E8" i="2"/>
  <c r="F8" i="2"/>
  <c r="G8" i="2"/>
  <c r="H8" i="2"/>
  <c r="I4" i="2"/>
  <c r="I5" i="2"/>
  <c r="I6" i="2"/>
  <c r="I7" i="2"/>
  <c r="I3" i="2"/>
  <c r="C8" i="2"/>
  <c r="B34" i="1"/>
  <c r="C34" i="1"/>
  <c r="D20" i="8" l="1"/>
</calcChain>
</file>

<file path=xl/sharedStrings.xml><?xml version="1.0" encoding="utf-8"?>
<sst xmlns="http://schemas.openxmlformats.org/spreadsheetml/2006/main" count="181" uniqueCount="119">
  <si>
    <t>Debit</t>
  </si>
  <si>
    <t>Credit</t>
  </si>
  <si>
    <t>Cash</t>
  </si>
  <si>
    <t>Accounts Receivable</t>
  </si>
  <si>
    <t>Computers</t>
  </si>
  <si>
    <t>Accumulated Amortization – Computers</t>
  </si>
  <si>
    <t>Furniture and Fixtures</t>
  </si>
  <si>
    <t>Accumulated Amortization – Furniture and Fixtures</t>
  </si>
  <si>
    <t>Accounts Payable</t>
  </si>
  <si>
    <t>-</t>
  </si>
  <si>
    <t>Interest Payable</t>
  </si>
  <si>
    <t>Dividend Payable</t>
  </si>
  <si>
    <t>Long-term Loan</t>
  </si>
  <si>
    <t>Common Shares</t>
  </si>
  <si>
    <t>Retained Earnings</t>
  </si>
  <si>
    <t>Equipment Sale Revenue</t>
  </si>
  <si>
    <t>Rental Revenue</t>
  </si>
  <si>
    <t>Rental Expense</t>
  </si>
  <si>
    <t>Telephone Expense</t>
  </si>
  <si>
    <t>Interest Expense</t>
  </si>
  <si>
    <t>Salary Expense</t>
  </si>
  <si>
    <t>Insurance Expense</t>
  </si>
  <si>
    <t>Supplies Expense</t>
  </si>
  <si>
    <t>Depreciation Expense</t>
  </si>
  <si>
    <t>Rent Expense</t>
  </si>
  <si>
    <t>Lift Equipment</t>
  </si>
  <si>
    <t>Accumulated Amortization – Lift Equipment</t>
  </si>
  <si>
    <t>Inventory</t>
  </si>
  <si>
    <t>Office Supplies</t>
  </si>
  <si>
    <t>Prepaid Insurance</t>
  </si>
  <si>
    <t>Salary Payable</t>
  </si>
  <si>
    <t>Bad Debt Expense</t>
  </si>
  <si>
    <t>Customer 001</t>
  </si>
  <si>
    <t>Customer 002</t>
  </si>
  <si>
    <t>Customer 003</t>
  </si>
  <si>
    <t>Customer 004</t>
  </si>
  <si>
    <t>Customer 005</t>
  </si>
  <si>
    <t>Total</t>
  </si>
  <si>
    <t>Not Ye Due</t>
  </si>
  <si>
    <t>Number of Days Past Due</t>
  </si>
  <si>
    <t xml:space="preserve">31 - 60 </t>
  </si>
  <si>
    <t>61 - 90</t>
  </si>
  <si>
    <t>Over 90</t>
  </si>
  <si>
    <t>Estimated Percentage Uncollectible</t>
  </si>
  <si>
    <t>Total Estimated Uncollectible Accounts</t>
  </si>
  <si>
    <t>Account Numbers</t>
  </si>
  <si>
    <t>Allowance for Doubtful Accounts</t>
  </si>
  <si>
    <t>Utility Expense</t>
  </si>
  <si>
    <t>Advertising Expense</t>
  </si>
  <si>
    <t>Accounts</t>
  </si>
  <si>
    <t>Depreciation Schedule</t>
  </si>
  <si>
    <t>Asset</t>
  </si>
  <si>
    <t>cost</t>
  </si>
  <si>
    <t>Life</t>
  </si>
  <si>
    <t>Depreciation Mode</t>
  </si>
  <si>
    <t>Current Year Depreciation</t>
  </si>
  <si>
    <t>Cummulative Depreciation</t>
  </si>
  <si>
    <t>Net Book Value</t>
  </si>
  <si>
    <t>Straight Line Method</t>
  </si>
  <si>
    <t>Totals</t>
  </si>
  <si>
    <t>Adjusting Jourbal Entries</t>
  </si>
  <si>
    <t>Date</t>
  </si>
  <si>
    <t>Account Title &amp; Explanation</t>
  </si>
  <si>
    <t xml:space="preserve">Debit </t>
  </si>
  <si>
    <t>31st Dec</t>
  </si>
  <si>
    <t>(To record accrued wages)</t>
  </si>
  <si>
    <t>(To record rent expense)</t>
  </si>
  <si>
    <t>(To record interest Expense)</t>
  </si>
  <si>
    <t>28th Dec</t>
  </si>
  <si>
    <t>(To record revenue earned but not yet billed)</t>
  </si>
  <si>
    <t xml:space="preserve">      Dividend Payable</t>
  </si>
  <si>
    <t>(To record declaration of Dividend)</t>
  </si>
  <si>
    <t>30th Dec</t>
  </si>
  <si>
    <t xml:space="preserve">      Interest Payable</t>
  </si>
  <si>
    <t xml:space="preserve">      Accrued Rent Expense</t>
  </si>
  <si>
    <t xml:space="preserve">      Accrued Liabilities</t>
  </si>
  <si>
    <t xml:space="preserve">      Office Suplies</t>
  </si>
  <si>
    <t>( To record suplies expense)</t>
  </si>
  <si>
    <t xml:space="preserve">    Accumulated Depreciation-Computers</t>
  </si>
  <si>
    <t xml:space="preserve">    Accumulated Depreciation-Lift Equipment</t>
  </si>
  <si>
    <t xml:space="preserve">    Accumulated Depreciation-Furniture and Fixtures</t>
  </si>
  <si>
    <t>( To record depreciation expense)</t>
  </si>
  <si>
    <t>Utilities Expense</t>
  </si>
  <si>
    <t>Advetising Expense</t>
  </si>
  <si>
    <t xml:space="preserve">   Accrued Expense</t>
  </si>
  <si>
    <t>( To record accrued laiblities)</t>
  </si>
  <si>
    <t xml:space="preserve">   Allowance for Doubtful Accounts</t>
  </si>
  <si>
    <t>(To record bad debt expense not recorded)</t>
  </si>
  <si>
    <t xml:space="preserve">  Prepaid Insuarance</t>
  </si>
  <si>
    <t>(To record insuarance expense)</t>
  </si>
  <si>
    <t>Godox Inc.</t>
  </si>
  <si>
    <t>Adjusted Trial Balance</t>
  </si>
  <si>
    <t>Rent Payable</t>
  </si>
  <si>
    <t>Utility Payable</t>
  </si>
  <si>
    <t>Advertising Payable</t>
  </si>
  <si>
    <t xml:space="preserve">     Rental Revenue</t>
  </si>
  <si>
    <t>Insuarance Expense  (12000*8/12)</t>
  </si>
  <si>
    <t>Total Revenues</t>
  </si>
  <si>
    <t>Cost of goods sold</t>
  </si>
  <si>
    <t>Revenues</t>
  </si>
  <si>
    <t>Gross profit</t>
  </si>
  <si>
    <t>Expenses</t>
  </si>
  <si>
    <t>Total Expenses</t>
  </si>
  <si>
    <t>Net Income</t>
  </si>
  <si>
    <t>Statement of earnings</t>
  </si>
  <si>
    <t>Beginning balance of retained eranings</t>
  </si>
  <si>
    <t>Add;Net Income</t>
  </si>
  <si>
    <t>Less;Dividend</t>
  </si>
  <si>
    <t>Ending balance of Retained Earnings</t>
  </si>
  <si>
    <t xml:space="preserve">statement of retained earnings </t>
  </si>
  <si>
    <t>Assets</t>
  </si>
  <si>
    <t>Statement of financial position</t>
  </si>
  <si>
    <t>Liablilities</t>
  </si>
  <si>
    <t>Total Current Liabilities</t>
  </si>
  <si>
    <t>Total Current Assets</t>
  </si>
  <si>
    <t>Total Assets</t>
  </si>
  <si>
    <t>Total Liabilities</t>
  </si>
  <si>
    <t>Shareholders Equity</t>
  </si>
  <si>
    <t>Total Liabilities and Shareholders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</si>
</sst>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"/>
    <numFmt numFmtId="167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3" xfId="0" applyFont="1" applyBorder="1" applyAlignment="1">
      <alignment vertical="center" wrapText="1"/>
    </xf>
    <xf numFmtId="0" fontId="0" fillId="0" borderId="5" xfId="0" applyBorder="1"/>
    <xf numFmtId="0" fontId="0" fillId="0" borderId="5" xfId="0" applyBorder="1" applyAlignment="1">
      <alignment horizontal="right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16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164" fontId="0" fillId="0" borderId="5" xfId="1" applyNumberFormat="1" applyFont="1" applyBorder="1"/>
    <xf numFmtId="9" fontId="2" fillId="0" borderId="5" xfId="0" applyNumberFormat="1" applyFont="1" applyBorder="1"/>
    <xf numFmtId="0" fontId="4" fillId="0" borderId="3" xfId="0" applyFont="1" applyBorder="1" applyAlignment="1">
      <alignment vertical="center" wrapText="1"/>
    </xf>
    <xf numFmtId="165" fontId="3" fillId="0" borderId="4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167" fontId="0" fillId="0" borderId="0" xfId="2" applyNumberFormat="1" applyFont="1"/>
    <xf numFmtId="167" fontId="0" fillId="0" borderId="0" xfId="0" applyNumberFormat="1"/>
    <xf numFmtId="164" fontId="0" fillId="0" borderId="5" xfId="0" applyNumberFormat="1" applyBorder="1"/>
    <xf numFmtId="167" fontId="0" fillId="0" borderId="6" xfId="2" applyNumberFormat="1" applyFont="1" applyBorder="1"/>
    <xf numFmtId="167" fontId="2" fillId="0" borderId="6" xfId="0" applyNumberFormat="1" applyFont="1" applyBorder="1"/>
    <xf numFmtId="0" fontId="2" fillId="2" borderId="0" xfId="0" applyFont="1" applyFill="1"/>
    <xf numFmtId="167" fontId="0" fillId="2" borderId="0" xfId="2" applyNumberFormat="1" applyFont="1" applyFill="1"/>
    <xf numFmtId="167" fontId="2" fillId="2" borderId="7" xfId="0" applyNumberFormat="1" applyFont="1" applyFill="1" applyBorder="1"/>
    <xf numFmtId="167" fontId="2" fillId="0" borderId="0" xfId="0" applyNumberFormat="1" applyFont="1" applyBorder="1"/>
    <xf numFmtId="0" fontId="5" fillId="0" borderId="0" xfId="0" applyFont="1" applyAlignment="1">
      <alignment horizontal="center"/>
    </xf>
    <xf numFmtId="0" fontId="0" fillId="2" borderId="0" xfId="0" applyFill="1"/>
    <xf numFmtId="167" fontId="0" fillId="2" borderId="6" xfId="2" applyNumberFormat="1" applyFont="1" applyFill="1" applyBorder="1"/>
    <xf numFmtId="167" fontId="0" fillId="2" borderId="7" xfId="2" applyNumberFormat="1" applyFont="1" applyFill="1" applyBorder="1"/>
    <xf numFmtId="0" fontId="0" fillId="0" borderId="6" xfId="0" applyBorder="1"/>
    <xf numFmtId="167" fontId="2" fillId="0" borderId="0" xfId="2" applyNumberFormat="1" applyFont="1"/>
    <xf numFmtId="167" fontId="2" fillId="0" borderId="6" xfId="2" applyNumberFormat="1" applyFont="1" applyBorder="1"/>
    <xf numFmtId="167" fontId="2" fillId="0" borderId="0" xfId="2" applyNumberFormat="1" applyFont="1" applyBorder="1"/>
    <xf numFmtId="167" fontId="2" fillId="2" borderId="6" xfId="2" applyNumberFormat="1" applyFont="1" applyFill="1" applyBorder="1"/>
    <xf numFmtId="167" fontId="2" fillId="2" borderId="7" xfId="2" applyNumberFormat="1" applyFont="1" applyFill="1" applyBorder="1"/>
    <xf numFmtId="0" fontId="2" fillId="0" borderId="0" xfId="0" applyFont="1" applyAlignment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opLeftCell="A14" workbookViewId="0">
      <selection activeCell="B32" sqref="B32"/>
    </sheetView>
  </sheetViews>
  <sheetFormatPr defaultRowHeight="14.4" x14ac:dyDescent="0.3"/>
  <cols>
    <col min="1" max="1" width="28.6640625" bestFit="1" customWidth="1"/>
    <col min="2" max="3" width="10.88671875" bestFit="1" customWidth="1"/>
  </cols>
  <sheetData>
    <row r="1" spans="1:3" ht="15" thickBot="1" x14ac:dyDescent="0.35">
      <c r="A1" s="12" t="s">
        <v>49</v>
      </c>
      <c r="B1" s="13" t="s">
        <v>0</v>
      </c>
      <c r="C1" s="13" t="s">
        <v>1</v>
      </c>
    </row>
    <row r="2" spans="1:3" ht="15" thickBot="1" x14ac:dyDescent="0.35">
      <c r="A2" s="10" t="s">
        <v>2</v>
      </c>
      <c r="B2" s="11">
        <v>185000</v>
      </c>
      <c r="C2" s="11"/>
    </row>
    <row r="3" spans="1:3" ht="15" thickBot="1" x14ac:dyDescent="0.35">
      <c r="A3" s="10" t="s">
        <v>3</v>
      </c>
      <c r="B3" s="11">
        <v>150000</v>
      </c>
      <c r="C3" s="11"/>
    </row>
    <row r="4" spans="1:3" ht="15" thickBot="1" x14ac:dyDescent="0.35">
      <c r="A4" s="10" t="s">
        <v>46</v>
      </c>
      <c r="B4" s="11"/>
      <c r="C4" s="11">
        <v>3000</v>
      </c>
    </row>
    <row r="5" spans="1:3" ht="15" thickBot="1" x14ac:dyDescent="0.35">
      <c r="A5" s="10" t="s">
        <v>27</v>
      </c>
      <c r="B5" s="11">
        <v>750000</v>
      </c>
      <c r="C5" s="11"/>
    </row>
    <row r="6" spans="1:3" ht="15" thickBot="1" x14ac:dyDescent="0.35">
      <c r="A6" s="10" t="s">
        <v>28</v>
      </c>
      <c r="B6" s="11">
        <v>7500</v>
      </c>
      <c r="C6" s="11"/>
    </row>
    <row r="7" spans="1:3" ht="15" thickBot="1" x14ac:dyDescent="0.35">
      <c r="A7" s="10" t="s">
        <v>29</v>
      </c>
      <c r="B7" s="11">
        <v>18000</v>
      </c>
      <c r="C7" s="11"/>
    </row>
    <row r="8" spans="1:3" ht="15" thickBot="1" x14ac:dyDescent="0.35">
      <c r="A8" s="10" t="s">
        <v>4</v>
      </c>
      <c r="B8" s="11">
        <v>30000</v>
      </c>
      <c r="C8" s="11"/>
    </row>
    <row r="9" spans="1:3" ht="27" thickBot="1" x14ac:dyDescent="0.35">
      <c r="A9" s="10" t="s">
        <v>5</v>
      </c>
      <c r="B9" s="11"/>
      <c r="C9" s="11">
        <v>15000</v>
      </c>
    </row>
    <row r="10" spans="1:3" ht="15" thickBot="1" x14ac:dyDescent="0.35">
      <c r="A10" s="10" t="s">
        <v>25</v>
      </c>
      <c r="B10" s="11">
        <v>90000</v>
      </c>
      <c r="C10" s="11"/>
    </row>
    <row r="11" spans="1:3" ht="27" thickBot="1" x14ac:dyDescent="0.35">
      <c r="A11" s="10" t="s">
        <v>26</v>
      </c>
      <c r="B11" s="11"/>
      <c r="C11" s="11">
        <v>18000</v>
      </c>
    </row>
    <row r="12" spans="1:3" ht="15" thickBot="1" x14ac:dyDescent="0.35">
      <c r="A12" s="10" t="s">
        <v>6</v>
      </c>
      <c r="B12" s="11">
        <v>150000</v>
      </c>
      <c r="C12" s="11"/>
    </row>
    <row r="13" spans="1:3" ht="27" thickBot="1" x14ac:dyDescent="0.35">
      <c r="A13" s="10" t="s">
        <v>7</v>
      </c>
      <c r="B13" s="11"/>
      <c r="C13" s="11">
        <v>60000</v>
      </c>
    </row>
    <row r="14" spans="1:3" ht="15" thickBot="1" x14ac:dyDescent="0.35">
      <c r="A14" s="10" t="s">
        <v>8</v>
      </c>
      <c r="B14" s="11"/>
      <c r="C14" s="11">
        <v>18000</v>
      </c>
    </row>
    <row r="15" spans="1:3" ht="15" thickBot="1" x14ac:dyDescent="0.35">
      <c r="A15" s="10" t="s">
        <v>30</v>
      </c>
      <c r="B15" s="11"/>
      <c r="C15" s="11" t="s">
        <v>9</v>
      </c>
    </row>
    <row r="16" spans="1:3" ht="15" thickBot="1" x14ac:dyDescent="0.35">
      <c r="A16" s="10" t="s">
        <v>10</v>
      </c>
      <c r="B16" s="11"/>
      <c r="C16" s="11"/>
    </row>
    <row r="17" spans="1:3" ht="15" thickBot="1" x14ac:dyDescent="0.35">
      <c r="A17" s="10" t="s">
        <v>11</v>
      </c>
      <c r="B17" s="11"/>
      <c r="C17" s="11" t="s">
        <v>9</v>
      </c>
    </row>
    <row r="18" spans="1:3" ht="15" thickBot="1" x14ac:dyDescent="0.35">
      <c r="A18" s="10" t="s">
        <v>12</v>
      </c>
      <c r="B18" s="11"/>
      <c r="C18" s="11">
        <v>20000</v>
      </c>
    </row>
    <row r="19" spans="1:3" ht="15" thickBot="1" x14ac:dyDescent="0.35">
      <c r="A19" s="10" t="s">
        <v>13</v>
      </c>
      <c r="B19" s="11"/>
      <c r="C19" s="11">
        <v>150000</v>
      </c>
    </row>
    <row r="20" spans="1:3" ht="15" thickBot="1" x14ac:dyDescent="0.35">
      <c r="A20" s="10" t="s">
        <v>14</v>
      </c>
      <c r="B20" s="11"/>
      <c r="C20" s="11">
        <v>106000</v>
      </c>
    </row>
    <row r="21" spans="1:3" ht="15" thickBot="1" x14ac:dyDescent="0.35">
      <c r="A21" s="10" t="s">
        <v>15</v>
      </c>
      <c r="B21" s="11"/>
      <c r="C21" s="11">
        <v>1580000</v>
      </c>
    </row>
    <row r="22" spans="1:3" ht="15" thickBot="1" x14ac:dyDescent="0.35">
      <c r="A22" s="10" t="s">
        <v>16</v>
      </c>
      <c r="B22" s="11"/>
      <c r="C22" s="11">
        <v>30000</v>
      </c>
    </row>
    <row r="23" spans="1:3" ht="15" thickBot="1" x14ac:dyDescent="0.35">
      <c r="A23" s="10" t="s">
        <v>17</v>
      </c>
      <c r="B23" s="11">
        <v>110000</v>
      </c>
      <c r="C23" s="11"/>
    </row>
    <row r="24" spans="1:3" ht="15" thickBot="1" x14ac:dyDescent="0.35">
      <c r="A24" s="10" t="s">
        <v>48</v>
      </c>
      <c r="B24" s="11">
        <v>62000</v>
      </c>
      <c r="C24" s="11"/>
    </row>
    <row r="25" spans="1:3" ht="15" thickBot="1" x14ac:dyDescent="0.35">
      <c r="A25" s="10" t="s">
        <v>47</v>
      </c>
      <c r="B25" s="11">
        <v>16500</v>
      </c>
      <c r="C25" s="11"/>
    </row>
    <row r="26" spans="1:3" ht="15" thickBot="1" x14ac:dyDescent="0.35">
      <c r="A26" s="10" t="s">
        <v>18</v>
      </c>
      <c r="B26" s="11">
        <v>12000</v>
      </c>
      <c r="C26" s="11"/>
    </row>
    <row r="27" spans="1:3" ht="15" thickBot="1" x14ac:dyDescent="0.35">
      <c r="A27" s="10" t="s">
        <v>19</v>
      </c>
      <c r="B27" s="11">
        <v>0</v>
      </c>
      <c r="C27" s="11"/>
    </row>
    <row r="28" spans="1:3" ht="15" thickBot="1" x14ac:dyDescent="0.35">
      <c r="A28" s="10" t="s">
        <v>20</v>
      </c>
      <c r="B28" s="11">
        <v>350000</v>
      </c>
      <c r="C28" s="11"/>
    </row>
    <row r="29" spans="1:3" ht="15" thickBot="1" x14ac:dyDescent="0.35">
      <c r="A29" s="10" t="s">
        <v>21</v>
      </c>
      <c r="B29" s="11">
        <v>9000</v>
      </c>
      <c r="C29" s="11"/>
    </row>
    <row r="30" spans="1:3" ht="15" thickBot="1" x14ac:dyDescent="0.35">
      <c r="A30" s="10" t="s">
        <v>22</v>
      </c>
      <c r="B30" s="11">
        <v>0</v>
      </c>
      <c r="C30" s="11"/>
    </row>
    <row r="31" spans="1:3" ht="15" thickBot="1" x14ac:dyDescent="0.35">
      <c r="A31" s="10" t="s">
        <v>23</v>
      </c>
      <c r="B31" s="11" t="s">
        <v>9</v>
      </c>
      <c r="C31" s="11"/>
    </row>
    <row r="32" spans="1:3" ht="15" thickBot="1" x14ac:dyDescent="0.35">
      <c r="A32" s="10" t="s">
        <v>24</v>
      </c>
      <c r="B32" s="11">
        <v>60000</v>
      </c>
      <c r="C32" s="11"/>
    </row>
    <row r="33" spans="1:3" ht="15" thickBot="1" x14ac:dyDescent="0.35">
      <c r="A33" s="10" t="s">
        <v>31</v>
      </c>
      <c r="B33" s="11">
        <v>0</v>
      </c>
      <c r="C33" s="11"/>
    </row>
    <row r="34" spans="1:3" ht="15" thickBot="1" x14ac:dyDescent="0.35">
      <c r="A34" s="1"/>
      <c r="B34" s="11">
        <f>SUM(B2:B33)</f>
        <v>2000000</v>
      </c>
      <c r="C34" s="11">
        <f>SUM(C2:C32)</f>
        <v>2000000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workbookViewId="0">
      <selection activeCell="B29" sqref="B29"/>
    </sheetView>
  </sheetViews>
  <sheetFormatPr defaultRowHeight="14.4" x14ac:dyDescent="0.3"/>
  <cols>
    <col min="2" max="2" width="31.44140625" bestFit="1" customWidth="1"/>
    <col min="3" max="3" width="11.77734375" bestFit="1" customWidth="1"/>
    <col min="4" max="8" width="10.77734375" bestFit="1" customWidth="1"/>
  </cols>
  <sheetData>
    <row r="1" spans="2:9" x14ac:dyDescent="0.3">
      <c r="B1" s="4"/>
      <c r="C1" s="4"/>
      <c r="D1" s="14" t="s">
        <v>39</v>
      </c>
      <c r="E1" s="14"/>
      <c r="F1" s="14"/>
      <c r="G1" s="14"/>
      <c r="H1" s="14"/>
    </row>
    <row r="2" spans="2:9" x14ac:dyDescent="0.3">
      <c r="B2" s="4" t="s">
        <v>45</v>
      </c>
      <c r="C2" s="4" t="s">
        <v>37</v>
      </c>
      <c r="D2" s="5" t="s">
        <v>38</v>
      </c>
      <c r="E2" s="6">
        <v>44226</v>
      </c>
      <c r="F2" s="5" t="s">
        <v>40</v>
      </c>
      <c r="G2" s="5" t="s">
        <v>41</v>
      </c>
      <c r="H2" s="5" t="s">
        <v>42</v>
      </c>
    </row>
    <row r="3" spans="2:9" x14ac:dyDescent="0.3">
      <c r="B3" s="3" t="s">
        <v>32</v>
      </c>
      <c r="C3" s="8">
        <v>30000</v>
      </c>
      <c r="D3" s="8">
        <v>8500</v>
      </c>
      <c r="E3" s="8">
        <v>4000</v>
      </c>
      <c r="F3" s="8">
        <v>5500</v>
      </c>
      <c r="G3" s="8">
        <v>7000</v>
      </c>
      <c r="H3" s="8">
        <v>5000</v>
      </c>
      <c r="I3">
        <f>SUM(D3:H3)</f>
        <v>30000</v>
      </c>
    </row>
    <row r="4" spans="2:9" x14ac:dyDescent="0.3">
      <c r="B4" s="3" t="s">
        <v>33</v>
      </c>
      <c r="C4" s="8">
        <v>20000</v>
      </c>
      <c r="D4" s="8">
        <v>7500</v>
      </c>
      <c r="E4" s="8">
        <v>5500</v>
      </c>
      <c r="F4" s="8">
        <v>3500</v>
      </c>
      <c r="G4" s="8">
        <v>2000</v>
      </c>
      <c r="H4" s="8">
        <v>1500</v>
      </c>
      <c r="I4">
        <f t="shared" ref="I4:I7" si="0">SUM(D4:H4)</f>
        <v>20000</v>
      </c>
    </row>
    <row r="5" spans="2:9" x14ac:dyDescent="0.3">
      <c r="B5" s="3" t="s">
        <v>34</v>
      </c>
      <c r="C5" s="8">
        <v>18000</v>
      </c>
      <c r="D5" s="8">
        <v>3500</v>
      </c>
      <c r="E5" s="8">
        <v>4500</v>
      </c>
      <c r="F5" s="8">
        <v>3600</v>
      </c>
      <c r="G5" s="8">
        <v>3500</v>
      </c>
      <c r="H5" s="8">
        <v>2900</v>
      </c>
      <c r="I5">
        <f t="shared" si="0"/>
        <v>18000</v>
      </c>
    </row>
    <row r="6" spans="2:9" x14ac:dyDescent="0.3">
      <c r="B6" s="3" t="s">
        <v>35</v>
      </c>
      <c r="C6" s="8">
        <v>45000</v>
      </c>
      <c r="D6" s="8">
        <v>10000</v>
      </c>
      <c r="E6" s="8">
        <v>14300</v>
      </c>
      <c r="F6" s="8">
        <v>9000</v>
      </c>
      <c r="G6" s="8">
        <v>8000</v>
      </c>
      <c r="H6" s="8">
        <v>3700</v>
      </c>
      <c r="I6">
        <f t="shared" si="0"/>
        <v>45000</v>
      </c>
    </row>
    <row r="7" spans="2:9" x14ac:dyDescent="0.3">
      <c r="B7" s="3" t="s">
        <v>36</v>
      </c>
      <c r="C7" s="8">
        <v>37000</v>
      </c>
      <c r="D7" s="8">
        <v>15500</v>
      </c>
      <c r="E7" s="8">
        <v>7200</v>
      </c>
      <c r="F7" s="8">
        <v>5300</v>
      </c>
      <c r="G7" s="8">
        <v>7800</v>
      </c>
      <c r="H7" s="8">
        <v>1200</v>
      </c>
      <c r="I7">
        <f t="shared" si="0"/>
        <v>37000</v>
      </c>
    </row>
    <row r="8" spans="2:9" x14ac:dyDescent="0.3">
      <c r="B8" s="7" t="s">
        <v>37</v>
      </c>
      <c r="C8" s="8">
        <f>SUM(C3:C7)</f>
        <v>150000</v>
      </c>
      <c r="D8" s="8">
        <f t="shared" ref="D8:H8" si="1">SUM(D3:D7)</f>
        <v>45000</v>
      </c>
      <c r="E8" s="8">
        <f t="shared" si="1"/>
        <v>35500</v>
      </c>
      <c r="F8" s="8">
        <f t="shared" si="1"/>
        <v>26900</v>
      </c>
      <c r="G8" s="8">
        <f t="shared" si="1"/>
        <v>28300</v>
      </c>
      <c r="H8" s="8">
        <f t="shared" si="1"/>
        <v>14300</v>
      </c>
      <c r="I8">
        <f>SUM(D8:H8)</f>
        <v>150000</v>
      </c>
    </row>
    <row r="9" spans="2:9" x14ac:dyDescent="0.3">
      <c r="B9" s="4" t="s">
        <v>43</v>
      </c>
      <c r="C9" s="2"/>
      <c r="D9" s="9">
        <v>0.02</v>
      </c>
      <c r="E9" s="9">
        <v>0.04</v>
      </c>
      <c r="F9" s="9">
        <v>0.06</v>
      </c>
      <c r="G9" s="9">
        <v>0.1</v>
      </c>
      <c r="H9" s="9">
        <v>0.2</v>
      </c>
    </row>
    <row r="10" spans="2:9" x14ac:dyDescent="0.3">
      <c r="B10" s="4" t="s">
        <v>44</v>
      </c>
      <c r="C10" s="2"/>
      <c r="D10" s="21">
        <f>D8*D9</f>
        <v>900</v>
      </c>
      <c r="E10" s="21">
        <f t="shared" ref="E10:H10" si="2">E8*E9</f>
        <v>1420</v>
      </c>
      <c r="F10" s="21">
        <f t="shared" si="2"/>
        <v>1614</v>
      </c>
      <c r="G10" s="21">
        <f t="shared" si="2"/>
        <v>2830</v>
      </c>
      <c r="H10" s="21">
        <f t="shared" si="2"/>
        <v>2860</v>
      </c>
      <c r="I10">
        <f t="shared" ref="I9:I10" si="3">SUM(D10:H10)</f>
        <v>9624</v>
      </c>
    </row>
  </sheetData>
  <mergeCells count="1">
    <mergeCell ref="D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F14" sqref="F14"/>
    </sheetView>
  </sheetViews>
  <sheetFormatPr defaultRowHeight="14.4" x14ac:dyDescent="0.3"/>
  <cols>
    <col min="1" max="1" width="18.77734375" bestFit="1" customWidth="1"/>
    <col min="2" max="2" width="8.88671875" bestFit="1" customWidth="1"/>
    <col min="3" max="3" width="4" bestFit="1" customWidth="1"/>
    <col min="4" max="4" width="18.109375" bestFit="1" customWidth="1"/>
    <col min="5" max="5" width="11.6640625" bestFit="1" customWidth="1"/>
    <col min="6" max="6" width="12.6640625" customWidth="1"/>
    <col min="7" max="7" width="8.88671875" bestFit="1" customWidth="1"/>
    <col min="8" max="8" width="10.6640625" bestFit="1" customWidth="1"/>
  </cols>
  <sheetData>
    <row r="1" spans="1:7" x14ac:dyDescent="0.3">
      <c r="A1" s="17">
        <v>1</v>
      </c>
    </row>
    <row r="2" spans="1:7" x14ac:dyDescent="0.3">
      <c r="A2" s="18" t="s">
        <v>50</v>
      </c>
      <c r="B2" s="18"/>
      <c r="C2" s="18"/>
      <c r="D2" s="18"/>
      <c r="E2" s="18"/>
      <c r="F2" s="18"/>
    </row>
    <row r="3" spans="1:7" s="17" customFormat="1" ht="28.8" x14ac:dyDescent="0.3">
      <c r="A3" s="16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16" t="s">
        <v>56</v>
      </c>
      <c r="G3" s="16" t="s">
        <v>57</v>
      </c>
    </row>
    <row r="4" spans="1:7" x14ac:dyDescent="0.3">
      <c r="A4" t="s">
        <v>4</v>
      </c>
      <c r="B4" s="19">
        <v>30000</v>
      </c>
      <c r="C4">
        <v>2</v>
      </c>
      <c r="D4" t="s">
        <v>58</v>
      </c>
      <c r="E4" s="19">
        <f>B4/C4</f>
        <v>15000</v>
      </c>
      <c r="F4" s="19">
        <v>15000</v>
      </c>
      <c r="G4" s="19">
        <f>B4-E4-F4</f>
        <v>0</v>
      </c>
    </row>
    <row r="5" spans="1:7" x14ac:dyDescent="0.3">
      <c r="A5" t="s">
        <v>25</v>
      </c>
      <c r="B5" s="19">
        <v>90000</v>
      </c>
      <c r="C5">
        <v>15</v>
      </c>
      <c r="D5" t="s">
        <v>58</v>
      </c>
      <c r="E5" s="19">
        <f t="shared" ref="E5:E6" si="0">B5/C5</f>
        <v>6000</v>
      </c>
      <c r="F5" s="19">
        <v>18000</v>
      </c>
      <c r="G5" s="19">
        <f>B5-E5-F5</f>
        <v>66000</v>
      </c>
    </row>
    <row r="6" spans="1:7" x14ac:dyDescent="0.3">
      <c r="A6" t="s">
        <v>6</v>
      </c>
      <c r="B6" s="19">
        <v>150000</v>
      </c>
      <c r="C6">
        <v>10</v>
      </c>
      <c r="D6" t="s">
        <v>58</v>
      </c>
      <c r="E6" s="19">
        <f t="shared" si="0"/>
        <v>15000</v>
      </c>
      <c r="F6" s="19">
        <v>60000</v>
      </c>
      <c r="G6" s="19">
        <f>B6-E6-F6</f>
        <v>75000</v>
      </c>
    </row>
    <row r="7" spans="1:7" ht="15" thickBot="1" x14ac:dyDescent="0.35">
      <c r="A7" t="s">
        <v>59</v>
      </c>
      <c r="B7" s="26">
        <f>SUM(B4:B6)</f>
        <v>270000</v>
      </c>
      <c r="E7" s="26">
        <f>SUM(E4:E6)</f>
        <v>36000</v>
      </c>
      <c r="F7" s="26">
        <f>SUM(F4:F6)</f>
        <v>93000</v>
      </c>
      <c r="G7" s="26">
        <f>SUM(G4:G6)</f>
        <v>141000</v>
      </c>
    </row>
    <row r="8" spans="1:7" ht="15" thickTop="1" x14ac:dyDescent="0.3">
      <c r="G8" s="20"/>
    </row>
    <row r="10" spans="1:7" x14ac:dyDescent="0.3">
      <c r="C10" s="17"/>
      <c r="D10" s="17"/>
    </row>
    <row r="11" spans="1:7" s="17" customFormat="1" x14ac:dyDescent="0.3">
      <c r="C11"/>
      <c r="D11"/>
    </row>
    <row r="12" spans="1:7" x14ac:dyDescent="0.3">
      <c r="D12" s="19"/>
    </row>
    <row r="13" spans="1:7" x14ac:dyDescent="0.3">
      <c r="D13" s="19"/>
      <c r="E13" s="19"/>
    </row>
    <row r="14" spans="1:7" x14ac:dyDescent="0.3">
      <c r="D14" s="19"/>
      <c r="E14" s="19"/>
    </row>
    <row r="15" spans="1:7" x14ac:dyDescent="0.3">
      <c r="D15" s="19"/>
      <c r="E15" s="19"/>
    </row>
    <row r="16" spans="1:7" x14ac:dyDescent="0.3">
      <c r="D16" s="19"/>
      <c r="E16" s="19"/>
    </row>
    <row r="17" spans="3:5" x14ac:dyDescent="0.3">
      <c r="D17" s="19"/>
      <c r="E17" s="19"/>
    </row>
    <row r="18" spans="3:5" x14ac:dyDescent="0.3">
      <c r="D18" s="19"/>
      <c r="E18" s="19"/>
    </row>
    <row r="19" spans="3:5" x14ac:dyDescent="0.3">
      <c r="D19" s="19"/>
      <c r="E19" s="19"/>
    </row>
    <row r="20" spans="3:5" x14ac:dyDescent="0.3">
      <c r="D20" s="19"/>
      <c r="E20" s="19"/>
    </row>
    <row r="21" spans="3:5" x14ac:dyDescent="0.3">
      <c r="D21" s="19"/>
      <c r="E21" s="19"/>
    </row>
    <row r="22" spans="3:5" x14ac:dyDescent="0.3">
      <c r="D22" s="19"/>
      <c r="E22" s="19"/>
    </row>
    <row r="23" spans="3:5" x14ac:dyDescent="0.3">
      <c r="D23" s="19"/>
      <c r="E23" s="19"/>
    </row>
    <row r="24" spans="3:5" x14ac:dyDescent="0.3">
      <c r="D24" s="19"/>
      <c r="E24" s="19"/>
    </row>
    <row r="25" spans="3:5" x14ac:dyDescent="0.3">
      <c r="D25" s="19"/>
      <c r="E25" s="19"/>
    </row>
    <row r="26" spans="3:5" x14ac:dyDescent="0.3">
      <c r="C26" s="15"/>
      <c r="D26" s="19"/>
      <c r="E26" s="19"/>
    </row>
    <row r="27" spans="3:5" x14ac:dyDescent="0.3">
      <c r="D27" s="19"/>
      <c r="E27" s="19"/>
    </row>
    <row r="28" spans="3:5" x14ac:dyDescent="0.3">
      <c r="D28" s="19"/>
      <c r="E28" s="19"/>
    </row>
    <row r="29" spans="3:5" x14ac:dyDescent="0.3">
      <c r="D29" s="19"/>
      <c r="E29" s="19"/>
    </row>
    <row r="30" spans="3:5" x14ac:dyDescent="0.3">
      <c r="D30" s="19"/>
      <c r="E30" s="19"/>
    </row>
    <row r="31" spans="3:5" x14ac:dyDescent="0.3">
      <c r="D31" s="19"/>
      <c r="E31" s="19"/>
    </row>
    <row r="32" spans="3:5" x14ac:dyDescent="0.3">
      <c r="D32" s="19"/>
      <c r="E32" s="19"/>
    </row>
    <row r="33" spans="4:5" x14ac:dyDescent="0.3">
      <c r="D33" s="19"/>
      <c r="E33" s="19"/>
    </row>
    <row r="34" spans="4:5" x14ac:dyDescent="0.3">
      <c r="D34" s="19"/>
      <c r="E34" s="19"/>
    </row>
    <row r="35" spans="4:5" x14ac:dyDescent="0.3">
      <c r="D35" s="19"/>
      <c r="E35" s="19"/>
    </row>
    <row r="36" spans="4:5" x14ac:dyDescent="0.3">
      <c r="D36" s="19"/>
      <c r="E36" s="19"/>
    </row>
    <row r="37" spans="4:5" x14ac:dyDescent="0.3">
      <c r="D37" s="19"/>
      <c r="E37" s="19"/>
    </row>
    <row r="38" spans="4:5" x14ac:dyDescent="0.3">
      <c r="D38" s="19"/>
      <c r="E38" s="19"/>
    </row>
    <row r="39" spans="4:5" x14ac:dyDescent="0.3">
      <c r="D39" s="19"/>
      <c r="E39" s="19"/>
    </row>
    <row r="40" spans="4:5" x14ac:dyDescent="0.3">
      <c r="D40" s="19"/>
      <c r="E40" s="19"/>
    </row>
    <row r="41" spans="4:5" x14ac:dyDescent="0.3">
      <c r="D41" s="19"/>
      <c r="E41" s="19"/>
    </row>
    <row r="42" spans="4:5" x14ac:dyDescent="0.3">
      <c r="D42" s="19"/>
      <c r="E42" s="19"/>
    </row>
    <row r="43" spans="4:5" x14ac:dyDescent="0.3">
      <c r="D43" s="19"/>
      <c r="E43" s="19"/>
    </row>
    <row r="44" spans="4:5" x14ac:dyDescent="0.3">
      <c r="D44" s="19"/>
      <c r="E44" s="19"/>
    </row>
    <row r="45" spans="4:5" x14ac:dyDescent="0.3">
      <c r="D45" s="19"/>
      <c r="E45" s="19"/>
    </row>
    <row r="46" spans="4:5" x14ac:dyDescent="0.3">
      <c r="D46" s="19"/>
      <c r="E46" s="19"/>
    </row>
    <row r="47" spans="4:5" x14ac:dyDescent="0.3">
      <c r="D47" s="19"/>
      <c r="E47" s="19"/>
    </row>
    <row r="48" spans="4:5" x14ac:dyDescent="0.3">
      <c r="D48" s="19"/>
      <c r="E48" s="19"/>
    </row>
    <row r="49" spans="4:5" x14ac:dyDescent="0.3">
      <c r="D49" s="19"/>
      <c r="E49" s="19"/>
    </row>
    <row r="50" spans="4:5" x14ac:dyDescent="0.3">
      <c r="D50" s="19"/>
      <c r="E50" s="19"/>
    </row>
    <row r="51" spans="4:5" x14ac:dyDescent="0.3">
      <c r="D51" s="19"/>
      <c r="E51" s="19"/>
    </row>
    <row r="52" spans="4:5" x14ac:dyDescent="0.3">
      <c r="D52" s="19"/>
      <c r="E52" s="19"/>
    </row>
    <row r="53" spans="4:5" x14ac:dyDescent="0.3">
      <c r="D53" s="19"/>
      <c r="E53" s="19"/>
    </row>
    <row r="54" spans="4:5" x14ac:dyDescent="0.3">
      <c r="D54" s="19"/>
      <c r="E54" s="19"/>
    </row>
    <row r="55" spans="4:5" x14ac:dyDescent="0.3">
      <c r="D55" s="19"/>
      <c r="E55" s="19"/>
    </row>
    <row r="56" spans="4:5" x14ac:dyDescent="0.3">
      <c r="D56" s="19"/>
      <c r="E56" s="19"/>
    </row>
    <row r="57" spans="4:5" x14ac:dyDescent="0.3">
      <c r="D57" s="19"/>
      <c r="E57" s="19"/>
    </row>
    <row r="58" spans="4:5" x14ac:dyDescent="0.3">
      <c r="E58" s="19"/>
    </row>
  </sheetData>
  <mergeCells count="1">
    <mergeCell ref="A2:F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7" workbookViewId="0">
      <selection activeCell="K12" sqref="K12"/>
    </sheetView>
  </sheetViews>
  <sheetFormatPr defaultColWidth="9" defaultRowHeight="14.4" x14ac:dyDescent="0.3"/>
  <cols>
    <col min="1" max="1" width="6.33203125" customWidth="1"/>
    <col min="2" max="2" width="20.88671875" bestFit="1" customWidth="1"/>
    <col min="3" max="3" width="43.33203125" bestFit="1" customWidth="1"/>
    <col min="4" max="5" width="7.5546875" bestFit="1" customWidth="1"/>
  </cols>
  <sheetData>
    <row r="1" spans="1:5" x14ac:dyDescent="0.3">
      <c r="A1">
        <v>2</v>
      </c>
      <c r="B1" s="17" t="s">
        <v>60</v>
      </c>
    </row>
    <row r="2" spans="1:5" x14ac:dyDescent="0.3">
      <c r="A2" s="17"/>
      <c r="B2" s="17" t="s">
        <v>61</v>
      </c>
      <c r="C2" s="17" t="s">
        <v>62</v>
      </c>
      <c r="D2" s="17" t="s">
        <v>63</v>
      </c>
      <c r="E2" s="17" t="s">
        <v>1</v>
      </c>
    </row>
    <row r="4" spans="1:5" x14ac:dyDescent="0.3">
      <c r="B4" t="s">
        <v>64</v>
      </c>
      <c r="C4" t="s">
        <v>20</v>
      </c>
      <c r="D4" s="19">
        <v>10000</v>
      </c>
      <c r="E4" s="19"/>
    </row>
    <row r="5" spans="1:5" x14ac:dyDescent="0.3">
      <c r="C5" t="s">
        <v>75</v>
      </c>
      <c r="D5" s="19"/>
      <c r="E5" s="19">
        <v>10000</v>
      </c>
    </row>
    <row r="6" spans="1:5" x14ac:dyDescent="0.3">
      <c r="C6" t="s">
        <v>65</v>
      </c>
      <c r="D6" s="19"/>
      <c r="E6" s="19"/>
    </row>
    <row r="7" spans="1:5" x14ac:dyDescent="0.3">
      <c r="D7" s="19"/>
      <c r="E7" s="19"/>
    </row>
    <row r="8" spans="1:5" x14ac:dyDescent="0.3">
      <c r="B8" t="s">
        <v>64</v>
      </c>
      <c r="C8" t="s">
        <v>24</v>
      </c>
      <c r="D8" s="19">
        <v>10000</v>
      </c>
      <c r="E8" s="19"/>
    </row>
    <row r="9" spans="1:5" x14ac:dyDescent="0.3">
      <c r="C9" t="s">
        <v>74</v>
      </c>
      <c r="D9" s="19"/>
      <c r="E9" s="19">
        <v>10000</v>
      </c>
    </row>
    <row r="10" spans="1:5" x14ac:dyDescent="0.3">
      <c r="C10" t="s">
        <v>66</v>
      </c>
      <c r="D10" s="19"/>
      <c r="E10" s="19"/>
    </row>
    <row r="11" spans="1:5" x14ac:dyDescent="0.3">
      <c r="D11" s="19"/>
      <c r="E11" s="19"/>
    </row>
    <row r="12" spans="1:5" x14ac:dyDescent="0.3">
      <c r="B12" t="s">
        <v>64</v>
      </c>
      <c r="C12" t="s">
        <v>19</v>
      </c>
      <c r="D12" s="19">
        <f>20000*10%</f>
        <v>2000</v>
      </c>
      <c r="E12" s="19"/>
    </row>
    <row r="13" spans="1:5" x14ac:dyDescent="0.3">
      <c r="C13" t="s">
        <v>73</v>
      </c>
      <c r="D13" s="19"/>
      <c r="E13" s="19">
        <v>2000</v>
      </c>
    </row>
    <row r="14" spans="1:5" x14ac:dyDescent="0.3">
      <c r="C14" t="s">
        <v>67</v>
      </c>
      <c r="D14" s="19"/>
      <c r="E14" s="19"/>
    </row>
    <row r="15" spans="1:5" x14ac:dyDescent="0.3">
      <c r="D15" s="19"/>
      <c r="E15" s="19"/>
    </row>
    <row r="16" spans="1:5" x14ac:dyDescent="0.3">
      <c r="B16" t="s">
        <v>68</v>
      </c>
      <c r="C16" t="s">
        <v>3</v>
      </c>
      <c r="D16" s="19">
        <f>500+300*3</f>
        <v>1400</v>
      </c>
      <c r="E16" s="19"/>
    </row>
    <row r="17" spans="2:5" x14ac:dyDescent="0.3">
      <c r="C17" t="s">
        <v>95</v>
      </c>
      <c r="D17" s="19"/>
      <c r="E17" s="19">
        <v>1400</v>
      </c>
    </row>
    <row r="18" spans="2:5" x14ac:dyDescent="0.3">
      <c r="C18" s="15" t="s">
        <v>69</v>
      </c>
      <c r="D18" s="19"/>
      <c r="E18" s="19"/>
    </row>
    <row r="19" spans="2:5" x14ac:dyDescent="0.3">
      <c r="D19" s="19"/>
      <c r="E19" s="19"/>
    </row>
    <row r="20" spans="2:5" x14ac:dyDescent="0.3">
      <c r="B20" t="s">
        <v>72</v>
      </c>
      <c r="C20" t="s">
        <v>14</v>
      </c>
      <c r="D20" s="19">
        <v>1000</v>
      </c>
      <c r="E20" s="19"/>
    </row>
    <row r="21" spans="2:5" x14ac:dyDescent="0.3">
      <c r="C21" t="s">
        <v>70</v>
      </c>
      <c r="D21" s="19"/>
      <c r="E21" s="19">
        <v>1000</v>
      </c>
    </row>
    <row r="22" spans="2:5" x14ac:dyDescent="0.3">
      <c r="C22" t="s">
        <v>71</v>
      </c>
      <c r="D22" s="19"/>
      <c r="E22" s="19"/>
    </row>
    <row r="23" spans="2:5" x14ac:dyDescent="0.3">
      <c r="D23" s="19"/>
      <c r="E23" s="19"/>
    </row>
    <row r="24" spans="2:5" x14ac:dyDescent="0.3">
      <c r="B24" t="s">
        <v>64</v>
      </c>
      <c r="C24" t="s">
        <v>22</v>
      </c>
      <c r="D24" s="19">
        <v>5500</v>
      </c>
      <c r="E24" s="19"/>
    </row>
    <row r="25" spans="2:5" x14ac:dyDescent="0.3">
      <c r="C25" t="s">
        <v>76</v>
      </c>
      <c r="D25" s="19"/>
      <c r="E25" s="19">
        <v>5500</v>
      </c>
    </row>
    <row r="26" spans="2:5" x14ac:dyDescent="0.3">
      <c r="C26" t="s">
        <v>77</v>
      </c>
      <c r="D26" s="19"/>
      <c r="E26" s="19"/>
    </row>
    <row r="27" spans="2:5" x14ac:dyDescent="0.3">
      <c r="D27" s="19"/>
      <c r="E27" s="19"/>
    </row>
    <row r="28" spans="2:5" x14ac:dyDescent="0.3">
      <c r="D28" s="19"/>
      <c r="E28" s="19"/>
    </row>
    <row r="29" spans="2:5" x14ac:dyDescent="0.3">
      <c r="B29" t="s">
        <v>64</v>
      </c>
      <c r="C29" t="s">
        <v>23</v>
      </c>
      <c r="D29" s="19">
        <v>36000</v>
      </c>
      <c r="E29" s="19"/>
    </row>
    <row r="30" spans="2:5" x14ac:dyDescent="0.3">
      <c r="C30" t="s">
        <v>78</v>
      </c>
      <c r="D30" s="19"/>
      <c r="E30" s="19">
        <v>15000</v>
      </c>
    </row>
    <row r="31" spans="2:5" x14ac:dyDescent="0.3">
      <c r="C31" t="s">
        <v>79</v>
      </c>
      <c r="D31" s="19"/>
      <c r="E31" s="19">
        <v>6000</v>
      </c>
    </row>
    <row r="32" spans="2:5" x14ac:dyDescent="0.3">
      <c r="C32" t="s">
        <v>80</v>
      </c>
      <c r="D32" s="19"/>
      <c r="E32" s="19">
        <v>15000</v>
      </c>
    </row>
    <row r="33" spans="2:5" x14ac:dyDescent="0.3">
      <c r="C33" t="s">
        <v>81</v>
      </c>
      <c r="D33" s="19"/>
      <c r="E33" s="19"/>
    </row>
    <row r="34" spans="2:5" x14ac:dyDescent="0.3">
      <c r="D34" s="19"/>
      <c r="E34" s="19"/>
    </row>
    <row r="35" spans="2:5" x14ac:dyDescent="0.3">
      <c r="D35" s="19"/>
      <c r="E35" s="19"/>
    </row>
    <row r="36" spans="2:5" x14ac:dyDescent="0.3">
      <c r="B36" t="s">
        <v>64</v>
      </c>
      <c r="C36" t="s">
        <v>82</v>
      </c>
      <c r="D36" s="19">
        <v>1500</v>
      </c>
      <c r="E36" s="19"/>
    </row>
    <row r="37" spans="2:5" x14ac:dyDescent="0.3">
      <c r="C37" t="s">
        <v>83</v>
      </c>
      <c r="D37" s="19">
        <v>4500</v>
      </c>
      <c r="E37" s="19"/>
    </row>
    <row r="38" spans="2:5" x14ac:dyDescent="0.3">
      <c r="C38" t="s">
        <v>84</v>
      </c>
      <c r="D38" s="19"/>
      <c r="E38" s="19">
        <f>D36+D37</f>
        <v>6000</v>
      </c>
    </row>
    <row r="39" spans="2:5" x14ac:dyDescent="0.3">
      <c r="C39" t="s">
        <v>85</v>
      </c>
      <c r="D39" s="19"/>
      <c r="E39" s="19"/>
    </row>
    <row r="40" spans="2:5" x14ac:dyDescent="0.3">
      <c r="D40" s="19"/>
      <c r="E40" s="19"/>
    </row>
    <row r="41" spans="2:5" x14ac:dyDescent="0.3">
      <c r="D41" s="19"/>
      <c r="E41" s="19"/>
    </row>
    <row r="42" spans="2:5" x14ac:dyDescent="0.3">
      <c r="B42" t="s">
        <v>64</v>
      </c>
      <c r="C42" t="s">
        <v>31</v>
      </c>
      <c r="D42" s="19">
        <v>9624</v>
      </c>
      <c r="E42" s="19"/>
    </row>
    <row r="43" spans="2:5" x14ac:dyDescent="0.3">
      <c r="C43" t="s">
        <v>86</v>
      </c>
      <c r="D43" s="19"/>
      <c r="E43" s="19">
        <v>9624</v>
      </c>
    </row>
    <row r="44" spans="2:5" x14ac:dyDescent="0.3">
      <c r="C44" t="s">
        <v>87</v>
      </c>
      <c r="D44" s="19"/>
      <c r="E44" s="19"/>
    </row>
    <row r="45" spans="2:5" x14ac:dyDescent="0.3">
      <c r="D45" s="19"/>
      <c r="E45" s="19"/>
    </row>
    <row r="46" spans="2:5" x14ac:dyDescent="0.3">
      <c r="D46" s="19"/>
      <c r="E46" s="19"/>
    </row>
    <row r="47" spans="2:5" x14ac:dyDescent="0.3">
      <c r="B47" t="s">
        <v>64</v>
      </c>
      <c r="C47" t="s">
        <v>96</v>
      </c>
      <c r="D47" s="19">
        <v>8000</v>
      </c>
      <c r="E47" s="19"/>
    </row>
    <row r="48" spans="2:5" x14ac:dyDescent="0.3">
      <c r="C48" t="s">
        <v>88</v>
      </c>
      <c r="D48" s="19"/>
      <c r="E48" s="19">
        <v>8000</v>
      </c>
    </row>
    <row r="49" spans="3:5" x14ac:dyDescent="0.3">
      <c r="C49" t="s">
        <v>89</v>
      </c>
      <c r="D49" s="19"/>
      <c r="E49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opLeftCell="A13" workbookViewId="0">
      <selection activeCell="B35" sqref="B35"/>
    </sheetView>
  </sheetViews>
  <sheetFormatPr defaultRowHeight="14.4" x14ac:dyDescent="0.3"/>
  <cols>
    <col min="1" max="1" width="42.88671875" bestFit="1" customWidth="1"/>
    <col min="2" max="3" width="10" style="19" bestFit="1" customWidth="1"/>
  </cols>
  <sheetData>
    <row r="1" spans="1:3" x14ac:dyDescent="0.3">
      <c r="A1" s="18" t="s">
        <v>90</v>
      </c>
      <c r="B1" s="18"/>
      <c r="C1" s="18"/>
    </row>
    <row r="2" spans="1:3" x14ac:dyDescent="0.3">
      <c r="A2" s="18" t="s">
        <v>91</v>
      </c>
      <c r="B2" s="18"/>
      <c r="C2" s="18"/>
    </row>
    <row r="4" spans="1:3" x14ac:dyDescent="0.3">
      <c r="A4" s="17" t="s">
        <v>49</v>
      </c>
      <c r="B4" s="33" t="s">
        <v>0</v>
      </c>
      <c r="C4" s="33" t="s">
        <v>1</v>
      </c>
    </row>
    <row r="5" spans="1:3" x14ac:dyDescent="0.3">
      <c r="A5" t="s">
        <v>2</v>
      </c>
      <c r="B5" s="19">
        <v>185000</v>
      </c>
    </row>
    <row r="6" spans="1:3" x14ac:dyDescent="0.3">
      <c r="A6" t="s">
        <v>3</v>
      </c>
      <c r="B6" s="19">
        <v>151400</v>
      </c>
    </row>
    <row r="7" spans="1:3" x14ac:dyDescent="0.3">
      <c r="A7" t="s">
        <v>46</v>
      </c>
      <c r="C7" s="19">
        <f>3000+9624</f>
        <v>12624</v>
      </c>
    </row>
    <row r="8" spans="1:3" x14ac:dyDescent="0.3">
      <c r="A8" t="s">
        <v>27</v>
      </c>
      <c r="B8" s="19">
        <v>750000</v>
      </c>
    </row>
    <row r="9" spans="1:3" x14ac:dyDescent="0.3">
      <c r="A9" t="s">
        <v>28</v>
      </c>
      <c r="B9" s="19">
        <v>2000</v>
      </c>
    </row>
    <row r="10" spans="1:3" x14ac:dyDescent="0.3">
      <c r="A10" t="s">
        <v>29</v>
      </c>
      <c r="B10" s="19">
        <v>10000</v>
      </c>
    </row>
    <row r="11" spans="1:3" x14ac:dyDescent="0.3">
      <c r="A11" t="s">
        <v>4</v>
      </c>
      <c r="B11" s="19">
        <v>30000</v>
      </c>
    </row>
    <row r="12" spans="1:3" x14ac:dyDescent="0.3">
      <c r="A12" t="s">
        <v>5</v>
      </c>
      <c r="C12" s="19">
        <v>30000</v>
      </c>
    </row>
    <row r="13" spans="1:3" x14ac:dyDescent="0.3">
      <c r="A13" t="s">
        <v>25</v>
      </c>
      <c r="B13" s="19">
        <v>90000</v>
      </c>
    </row>
    <row r="14" spans="1:3" x14ac:dyDescent="0.3">
      <c r="A14" t="s">
        <v>26</v>
      </c>
      <c r="C14" s="19">
        <v>24000</v>
      </c>
    </row>
    <row r="15" spans="1:3" x14ac:dyDescent="0.3">
      <c r="A15" t="s">
        <v>6</v>
      </c>
      <c r="B15" s="19">
        <v>150000</v>
      </c>
    </row>
    <row r="16" spans="1:3" x14ac:dyDescent="0.3">
      <c r="A16" t="s">
        <v>7</v>
      </c>
      <c r="C16" s="19">
        <v>75000</v>
      </c>
    </row>
    <row r="17" spans="1:3" x14ac:dyDescent="0.3">
      <c r="A17" t="s">
        <v>8</v>
      </c>
      <c r="C17" s="19">
        <v>18000</v>
      </c>
    </row>
    <row r="18" spans="1:3" x14ac:dyDescent="0.3">
      <c r="A18" t="s">
        <v>30</v>
      </c>
      <c r="C18" s="19">
        <v>10000</v>
      </c>
    </row>
    <row r="19" spans="1:3" x14ac:dyDescent="0.3">
      <c r="A19" t="s">
        <v>93</v>
      </c>
      <c r="C19" s="19">
        <v>1500</v>
      </c>
    </row>
    <row r="20" spans="1:3" x14ac:dyDescent="0.3">
      <c r="A20" t="s">
        <v>94</v>
      </c>
      <c r="C20" s="19">
        <v>4500</v>
      </c>
    </row>
    <row r="21" spans="1:3" x14ac:dyDescent="0.3">
      <c r="A21" t="s">
        <v>10</v>
      </c>
      <c r="C21" s="19">
        <v>2000</v>
      </c>
    </row>
    <row r="22" spans="1:3" x14ac:dyDescent="0.3">
      <c r="A22" t="s">
        <v>11</v>
      </c>
      <c r="C22" s="19">
        <v>1000</v>
      </c>
    </row>
    <row r="23" spans="1:3" x14ac:dyDescent="0.3">
      <c r="A23" t="s">
        <v>92</v>
      </c>
      <c r="C23" s="19">
        <v>10000</v>
      </c>
    </row>
    <row r="24" spans="1:3" x14ac:dyDescent="0.3">
      <c r="A24" t="s">
        <v>12</v>
      </c>
      <c r="C24" s="19">
        <v>20000</v>
      </c>
    </row>
    <row r="25" spans="1:3" x14ac:dyDescent="0.3">
      <c r="A25" t="s">
        <v>13</v>
      </c>
      <c r="C25" s="19">
        <v>150000</v>
      </c>
    </row>
    <row r="26" spans="1:3" x14ac:dyDescent="0.3">
      <c r="A26" t="s">
        <v>14</v>
      </c>
      <c r="C26" s="19">
        <v>105000</v>
      </c>
    </row>
    <row r="27" spans="1:3" x14ac:dyDescent="0.3">
      <c r="A27" t="s">
        <v>15</v>
      </c>
      <c r="C27" s="19">
        <v>1580000</v>
      </c>
    </row>
    <row r="28" spans="1:3" x14ac:dyDescent="0.3">
      <c r="A28" t="s">
        <v>16</v>
      </c>
      <c r="C28" s="19">
        <f>30000+1400</f>
        <v>31400</v>
      </c>
    </row>
    <row r="29" spans="1:3" x14ac:dyDescent="0.3">
      <c r="A29" t="s">
        <v>17</v>
      </c>
      <c r="B29" s="19">
        <v>120000</v>
      </c>
    </row>
    <row r="30" spans="1:3" x14ac:dyDescent="0.3">
      <c r="A30" t="s">
        <v>48</v>
      </c>
      <c r="B30" s="19">
        <f>62000+4500</f>
        <v>66500</v>
      </c>
    </row>
    <row r="31" spans="1:3" x14ac:dyDescent="0.3">
      <c r="A31" t="s">
        <v>47</v>
      </c>
      <c r="B31" s="19">
        <f>16500+1500</f>
        <v>18000</v>
      </c>
    </row>
    <row r="32" spans="1:3" x14ac:dyDescent="0.3">
      <c r="A32" t="s">
        <v>18</v>
      </c>
      <c r="B32" s="19">
        <v>12000</v>
      </c>
    </row>
    <row r="33" spans="1:3" x14ac:dyDescent="0.3">
      <c r="A33" t="s">
        <v>19</v>
      </c>
      <c r="B33" s="19">
        <v>2000</v>
      </c>
    </row>
    <row r="34" spans="1:3" x14ac:dyDescent="0.3">
      <c r="A34" t="s">
        <v>20</v>
      </c>
      <c r="B34" s="19">
        <f>350000</f>
        <v>350000</v>
      </c>
    </row>
    <row r="35" spans="1:3" x14ac:dyDescent="0.3">
      <c r="A35" t="s">
        <v>21</v>
      </c>
      <c r="B35" s="19">
        <f>9000+8000</f>
        <v>17000</v>
      </c>
    </row>
    <row r="36" spans="1:3" x14ac:dyDescent="0.3">
      <c r="A36" t="s">
        <v>22</v>
      </c>
      <c r="B36" s="19">
        <v>5500</v>
      </c>
    </row>
    <row r="37" spans="1:3" x14ac:dyDescent="0.3">
      <c r="A37" t="s">
        <v>23</v>
      </c>
      <c r="B37" s="19">
        <v>36000</v>
      </c>
    </row>
    <row r="38" spans="1:3" x14ac:dyDescent="0.3">
      <c r="A38" t="s">
        <v>24</v>
      </c>
      <c r="B38" s="19">
        <f>60000+10000</f>
        <v>70000</v>
      </c>
    </row>
    <row r="39" spans="1:3" x14ac:dyDescent="0.3">
      <c r="A39" t="s">
        <v>31</v>
      </c>
      <c r="B39" s="19">
        <v>9624</v>
      </c>
    </row>
    <row r="40" spans="1:3" ht="15" thickBot="1" x14ac:dyDescent="0.35">
      <c r="B40" s="31">
        <f>SUM(B5:B39)</f>
        <v>2075024</v>
      </c>
      <c r="C40" s="31">
        <f>SUM(C5:C39)</f>
        <v>2075024</v>
      </c>
    </row>
    <row r="41" spans="1:3" ht="15" thickTop="1" x14ac:dyDescent="0.3"/>
  </sheetData>
  <mergeCells count="2">
    <mergeCell ref="A1:C1"/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3"/>
  <sheetViews>
    <sheetView workbookViewId="0">
      <selection activeCell="K22" sqref="K22"/>
    </sheetView>
  </sheetViews>
  <sheetFormatPr defaultRowHeight="14.4" x14ac:dyDescent="0.3"/>
  <cols>
    <col min="2" max="2" width="21.109375" bestFit="1" customWidth="1"/>
    <col min="3" max="3" width="12.5546875" style="19" bestFit="1" customWidth="1"/>
    <col min="4" max="4" width="10.44140625" bestFit="1" customWidth="1"/>
  </cols>
  <sheetData>
    <row r="1" spans="2:4" ht="15.6" x14ac:dyDescent="0.3">
      <c r="B1" s="28" t="s">
        <v>90</v>
      </c>
      <c r="C1" s="28"/>
      <c r="D1" s="28"/>
    </row>
    <row r="2" spans="2:4" ht="15.6" x14ac:dyDescent="0.3">
      <c r="B2" s="28" t="s">
        <v>104</v>
      </c>
      <c r="C2" s="28"/>
      <c r="D2" s="28"/>
    </row>
    <row r="3" spans="2:4" x14ac:dyDescent="0.3">
      <c r="B3" s="17" t="s">
        <v>99</v>
      </c>
    </row>
    <row r="4" spans="2:4" x14ac:dyDescent="0.3">
      <c r="B4" t="str">
        <f>'Adjusted Trial Balance'!A27</f>
        <v>Equipment Sale Revenue</v>
      </c>
      <c r="C4" s="19">
        <f>'Adjusted Trial Balance'!C27</f>
        <v>1580000</v>
      </c>
    </row>
    <row r="5" spans="2:4" x14ac:dyDescent="0.3">
      <c r="B5" t="str">
        <f>'Adjusted Trial Balance'!A28</f>
        <v>Rental Revenue</v>
      </c>
      <c r="C5" s="19">
        <f>'Adjusted Trial Balance'!C28</f>
        <v>31400</v>
      </c>
    </row>
    <row r="6" spans="2:4" x14ac:dyDescent="0.3">
      <c r="B6" s="17" t="s">
        <v>97</v>
      </c>
      <c r="C6" s="22"/>
      <c r="D6" s="23">
        <f>C4+C5</f>
        <v>1611400</v>
      </c>
    </row>
    <row r="7" spans="2:4" x14ac:dyDescent="0.3">
      <c r="B7" s="17" t="s">
        <v>98</v>
      </c>
    </row>
    <row r="8" spans="2:4" x14ac:dyDescent="0.3">
      <c r="B8" t="str">
        <f>'Adjusted Trial Balance'!A29</f>
        <v>Rental Expense</v>
      </c>
      <c r="C8" s="19">
        <f>'Adjusted Trial Balance'!B29</f>
        <v>120000</v>
      </c>
    </row>
    <row r="9" spans="2:4" x14ac:dyDescent="0.3">
      <c r="B9" s="17" t="s">
        <v>100</v>
      </c>
      <c r="D9" s="23">
        <f>D6-C8</f>
        <v>1491400</v>
      </c>
    </row>
    <row r="10" spans="2:4" x14ac:dyDescent="0.3">
      <c r="B10" s="17" t="s">
        <v>101</v>
      </c>
    </row>
    <row r="11" spans="2:4" x14ac:dyDescent="0.3">
      <c r="B11" t="str">
        <f>'Adjusted Trial Balance'!A30</f>
        <v>Advertising Expense</v>
      </c>
      <c r="C11" s="19">
        <f>'Adjusted Trial Balance'!B30</f>
        <v>66500</v>
      </c>
    </row>
    <row r="12" spans="2:4" x14ac:dyDescent="0.3">
      <c r="B12" t="str">
        <f>'Adjusted Trial Balance'!A31</f>
        <v>Utility Expense</v>
      </c>
      <c r="C12" s="19">
        <f>'Adjusted Trial Balance'!B31</f>
        <v>18000</v>
      </c>
    </row>
    <row r="13" spans="2:4" x14ac:dyDescent="0.3">
      <c r="B13" t="str">
        <f>'Adjusted Trial Balance'!A32</f>
        <v>Telephone Expense</v>
      </c>
      <c r="C13" s="19">
        <f>'Adjusted Trial Balance'!B32</f>
        <v>12000</v>
      </c>
    </row>
    <row r="14" spans="2:4" x14ac:dyDescent="0.3">
      <c r="B14" t="str">
        <f>'Adjusted Trial Balance'!A33</f>
        <v>Interest Expense</v>
      </c>
      <c r="C14" s="19">
        <f>'Adjusted Trial Balance'!B33</f>
        <v>2000</v>
      </c>
    </row>
    <row r="15" spans="2:4" x14ac:dyDescent="0.3">
      <c r="B15" t="str">
        <f>'Adjusted Trial Balance'!A34</f>
        <v>Salary Expense</v>
      </c>
      <c r="C15" s="19">
        <f>'Adjusted Trial Balance'!B34</f>
        <v>350000</v>
      </c>
    </row>
    <row r="16" spans="2:4" x14ac:dyDescent="0.3">
      <c r="B16" t="str">
        <f>'Adjusted Trial Balance'!A35</f>
        <v>Insurance Expense</v>
      </c>
      <c r="C16" s="19">
        <f>'Adjusted Trial Balance'!B35</f>
        <v>17000</v>
      </c>
    </row>
    <row r="17" spans="2:4" x14ac:dyDescent="0.3">
      <c r="B17" t="str">
        <f>'Adjusted Trial Balance'!A36</f>
        <v>Supplies Expense</v>
      </c>
      <c r="C17" s="19">
        <f>'Adjusted Trial Balance'!B36</f>
        <v>5500</v>
      </c>
    </row>
    <row r="18" spans="2:4" x14ac:dyDescent="0.3">
      <c r="B18" t="str">
        <f>'Adjusted Trial Balance'!A37</f>
        <v>Depreciation Expense</v>
      </c>
      <c r="C18" s="19">
        <f>'Adjusted Trial Balance'!B37</f>
        <v>36000</v>
      </c>
    </row>
    <row r="19" spans="2:4" x14ac:dyDescent="0.3">
      <c r="B19" t="str">
        <f>'Adjusted Trial Balance'!A38</f>
        <v>Rent Expense</v>
      </c>
      <c r="C19" s="19">
        <f>'Adjusted Trial Balance'!B38</f>
        <v>70000</v>
      </c>
    </row>
    <row r="20" spans="2:4" x14ac:dyDescent="0.3">
      <c r="B20" t="str">
        <f>'Adjusted Trial Balance'!A39</f>
        <v>Bad Debt Expense</v>
      </c>
      <c r="C20" s="19">
        <f>'Adjusted Trial Balance'!B39</f>
        <v>9624</v>
      </c>
    </row>
    <row r="21" spans="2:4" x14ac:dyDescent="0.3">
      <c r="B21" s="17" t="s">
        <v>102</v>
      </c>
      <c r="C21" s="22"/>
      <c r="D21" s="27">
        <f>C11+C12+C13+C14+C15+C16+C17+C18+C19+C20</f>
        <v>586624</v>
      </c>
    </row>
    <row r="22" spans="2:4" ht="15" thickBot="1" x14ac:dyDescent="0.35">
      <c r="B22" s="24" t="s">
        <v>103</v>
      </c>
      <c r="C22" s="25"/>
      <c r="D22" s="26">
        <f>D9-D21</f>
        <v>904776</v>
      </c>
    </row>
    <row r="23" spans="2:4" ht="15" thickTop="1" x14ac:dyDescent="0.3"/>
  </sheetData>
  <mergeCells count="2">
    <mergeCell ref="B1:D1"/>
    <mergeCell ref="B2:D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"/>
  <sheetViews>
    <sheetView workbookViewId="0">
      <selection activeCell="D18" sqref="D18"/>
    </sheetView>
  </sheetViews>
  <sheetFormatPr defaultRowHeight="14.4" x14ac:dyDescent="0.3"/>
  <cols>
    <col min="2" max="2" width="32.77734375" bestFit="1" customWidth="1"/>
    <col min="3" max="3" width="8.5546875" style="19" bestFit="1" customWidth="1"/>
    <col min="4" max="4" width="10" style="19" bestFit="1" customWidth="1"/>
  </cols>
  <sheetData>
    <row r="1" spans="2:4" ht="15.6" x14ac:dyDescent="0.3">
      <c r="B1" s="28" t="s">
        <v>90</v>
      </c>
      <c r="C1" s="28"/>
      <c r="D1" s="28"/>
    </row>
    <row r="2" spans="2:4" ht="15.6" x14ac:dyDescent="0.3">
      <c r="B2" s="28" t="s">
        <v>109</v>
      </c>
      <c r="C2" s="28"/>
      <c r="D2" s="28"/>
    </row>
    <row r="3" spans="2:4" x14ac:dyDescent="0.3">
      <c r="B3" s="32" t="s">
        <v>105</v>
      </c>
      <c r="C3" s="22"/>
      <c r="D3" s="22">
        <f>'1.1'!C20</f>
        <v>106000</v>
      </c>
    </row>
    <row r="4" spans="2:4" x14ac:dyDescent="0.3">
      <c r="B4" t="s">
        <v>106</v>
      </c>
      <c r="C4" s="19">
        <f>'Income Statement'!D22</f>
        <v>904776</v>
      </c>
    </row>
    <row r="5" spans="2:4" x14ac:dyDescent="0.3">
      <c r="B5" t="s">
        <v>107</v>
      </c>
      <c r="C5" s="19">
        <f>('Adjusted Trial Balance'!C22)</f>
        <v>1000</v>
      </c>
      <c r="D5" s="19">
        <f>C4-C5</f>
        <v>903776</v>
      </c>
    </row>
    <row r="6" spans="2:4" ht="15" thickBot="1" x14ac:dyDescent="0.35">
      <c r="B6" s="29" t="s">
        <v>108</v>
      </c>
      <c r="C6" s="30"/>
      <c r="D6" s="31">
        <f>D3+D5</f>
        <v>1009776</v>
      </c>
    </row>
    <row r="7" spans="2:4" ht="15" thickTop="1" x14ac:dyDescent="0.3"/>
  </sheetData>
  <mergeCells count="2">
    <mergeCell ref="B1:D1"/>
    <mergeCell ref="B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8"/>
  <sheetViews>
    <sheetView topLeftCell="A10" workbookViewId="0">
      <selection activeCell="F34" sqref="F34"/>
    </sheetView>
  </sheetViews>
  <sheetFormatPr defaultRowHeight="14.4" x14ac:dyDescent="0.3"/>
  <cols>
    <col min="2" max="2" width="42.88671875" bestFit="1" customWidth="1"/>
    <col min="3" max="4" width="11.109375" style="19" bestFit="1" customWidth="1"/>
    <col min="5" max="5" width="10.21875" customWidth="1"/>
  </cols>
  <sheetData>
    <row r="1" spans="2:4" ht="15.6" x14ac:dyDescent="0.3">
      <c r="B1" s="28" t="s">
        <v>90</v>
      </c>
      <c r="C1" s="28"/>
      <c r="D1" s="28"/>
    </row>
    <row r="2" spans="2:4" ht="15.6" x14ac:dyDescent="0.3">
      <c r="B2" s="28" t="s">
        <v>111</v>
      </c>
      <c r="C2" s="28"/>
      <c r="D2" s="28"/>
    </row>
    <row r="4" spans="2:4" x14ac:dyDescent="0.3">
      <c r="B4" s="38" t="s">
        <v>110</v>
      </c>
    </row>
    <row r="5" spans="2:4" x14ac:dyDescent="0.3">
      <c r="B5" t="str">
        <f>'Adjusted Trial Balance'!A5</f>
        <v>Cash</v>
      </c>
      <c r="C5" s="19">
        <f>'Adjusted Trial Balance'!B5</f>
        <v>185000</v>
      </c>
    </row>
    <row r="6" spans="2:4" x14ac:dyDescent="0.3">
      <c r="B6" t="str">
        <f>'Adjusted Trial Balance'!A6</f>
        <v>Accounts Receivable</v>
      </c>
      <c r="C6" s="19">
        <f>'Adjusted Trial Balance'!B6</f>
        <v>151400</v>
      </c>
    </row>
    <row r="7" spans="2:4" x14ac:dyDescent="0.3">
      <c r="B7" t="str">
        <f>'Adjusted Trial Balance'!A7</f>
        <v>Allowance for Doubtful Accounts</v>
      </c>
      <c r="C7" s="19">
        <f>-'Adjusted Trial Balance'!C7</f>
        <v>-12624</v>
      </c>
    </row>
    <row r="8" spans="2:4" x14ac:dyDescent="0.3">
      <c r="B8" t="str">
        <f>'Adjusted Trial Balance'!A8</f>
        <v>Inventory</v>
      </c>
      <c r="C8" s="19">
        <f>'Adjusted Trial Balance'!B8</f>
        <v>750000</v>
      </c>
    </row>
    <row r="9" spans="2:4" x14ac:dyDescent="0.3">
      <c r="B9" t="str">
        <f>'Adjusted Trial Balance'!A9</f>
        <v>Office Supplies</v>
      </c>
      <c r="C9" s="19">
        <f>'Adjusted Trial Balance'!B9</f>
        <v>2000</v>
      </c>
    </row>
    <row r="10" spans="2:4" x14ac:dyDescent="0.3">
      <c r="B10" t="str">
        <f>'Adjusted Trial Balance'!A10</f>
        <v>Prepaid Insurance</v>
      </c>
      <c r="C10" s="19">
        <f>'Adjusted Trial Balance'!B10</f>
        <v>10000</v>
      </c>
    </row>
    <row r="11" spans="2:4" s="17" customFormat="1" x14ac:dyDescent="0.3">
      <c r="B11" s="17" t="s">
        <v>114</v>
      </c>
      <c r="C11" s="33"/>
      <c r="D11" s="34">
        <f>C5+C6+C7+C8+C9++C10</f>
        <v>1085776</v>
      </c>
    </row>
    <row r="12" spans="2:4" s="17" customFormat="1" x14ac:dyDescent="0.3">
      <c r="C12" s="33"/>
      <c r="D12" s="33"/>
    </row>
    <row r="13" spans="2:4" x14ac:dyDescent="0.3">
      <c r="B13" t="str">
        <f>'Adjusted Trial Balance'!A11</f>
        <v>Computers</v>
      </c>
      <c r="C13" s="19">
        <f>'Adjusted Trial Balance'!B11</f>
        <v>30000</v>
      </c>
    </row>
    <row r="14" spans="2:4" x14ac:dyDescent="0.3">
      <c r="B14" t="str">
        <f>'Adjusted Trial Balance'!A12</f>
        <v>Accumulated Amortization – Computers</v>
      </c>
      <c r="C14" s="19">
        <f>-'Adjusted Trial Balance'!C12</f>
        <v>-30000</v>
      </c>
    </row>
    <row r="15" spans="2:4" x14ac:dyDescent="0.3">
      <c r="B15" t="str">
        <f>'Adjusted Trial Balance'!A13</f>
        <v>Lift Equipment</v>
      </c>
      <c r="C15" s="19">
        <f>'Adjusted Trial Balance'!B13</f>
        <v>90000</v>
      </c>
    </row>
    <row r="16" spans="2:4" x14ac:dyDescent="0.3">
      <c r="B16" t="str">
        <f>'Adjusted Trial Balance'!A14</f>
        <v>Accumulated Amortization – Lift Equipment</v>
      </c>
      <c r="C16" s="19">
        <f>-'Adjusted Trial Balance'!C14</f>
        <v>-24000</v>
      </c>
    </row>
    <row r="17" spans="2:4" x14ac:dyDescent="0.3">
      <c r="B17" t="str">
        <f>'Adjusted Trial Balance'!A15</f>
        <v>Furniture and Fixtures</v>
      </c>
      <c r="C17" s="19">
        <f>'Adjusted Trial Balance'!B15</f>
        <v>150000</v>
      </c>
    </row>
    <row r="18" spans="2:4" x14ac:dyDescent="0.3">
      <c r="B18" t="str">
        <f>'Adjusted Trial Balance'!A16</f>
        <v>Accumulated Amortization – Furniture and Fixtures</v>
      </c>
      <c r="C18" s="19">
        <f>-'Adjusted Trial Balance'!C16</f>
        <v>-75000</v>
      </c>
    </row>
    <row r="19" spans="2:4" x14ac:dyDescent="0.3">
      <c r="D19" s="23">
        <f>C13+C14+C15++C16+C17+C18</f>
        <v>141000</v>
      </c>
    </row>
    <row r="20" spans="2:4" s="17" customFormat="1" ht="15" thickBot="1" x14ac:dyDescent="0.35">
      <c r="B20" s="24" t="s">
        <v>115</v>
      </c>
      <c r="C20" s="36"/>
      <c r="D20" s="37">
        <f>D11+D19</f>
        <v>1226776</v>
      </c>
    </row>
    <row r="21" spans="2:4" ht="15" thickTop="1" x14ac:dyDescent="0.3"/>
    <row r="22" spans="2:4" x14ac:dyDescent="0.3">
      <c r="B22" s="38" t="s">
        <v>112</v>
      </c>
    </row>
    <row r="23" spans="2:4" x14ac:dyDescent="0.3">
      <c r="B23" t="str">
        <f>'Adjusted Trial Balance'!A17</f>
        <v>Accounts Payable</v>
      </c>
      <c r="C23" s="19">
        <f>'Adjusted Trial Balance'!C17</f>
        <v>18000</v>
      </c>
    </row>
    <row r="24" spans="2:4" x14ac:dyDescent="0.3">
      <c r="B24" t="str">
        <f>'Adjusted Trial Balance'!A18</f>
        <v>Salary Payable</v>
      </c>
      <c r="C24" s="19">
        <f>'Adjusted Trial Balance'!C18</f>
        <v>10000</v>
      </c>
    </row>
    <row r="25" spans="2:4" x14ac:dyDescent="0.3">
      <c r="B25" t="str">
        <f>'Adjusted Trial Balance'!A19</f>
        <v>Utility Payable</v>
      </c>
      <c r="C25" s="19">
        <f>'Adjusted Trial Balance'!C19</f>
        <v>1500</v>
      </c>
    </row>
    <row r="26" spans="2:4" x14ac:dyDescent="0.3">
      <c r="B26" t="str">
        <f>'Adjusted Trial Balance'!A20</f>
        <v>Advertising Payable</v>
      </c>
      <c r="C26" s="19">
        <f>'Adjusted Trial Balance'!C20</f>
        <v>4500</v>
      </c>
    </row>
    <row r="27" spans="2:4" x14ac:dyDescent="0.3">
      <c r="B27" t="str">
        <f>'Adjusted Trial Balance'!A21</f>
        <v>Interest Payable</v>
      </c>
      <c r="C27" s="19">
        <f>'Adjusted Trial Balance'!C21</f>
        <v>2000</v>
      </c>
    </row>
    <row r="28" spans="2:4" x14ac:dyDescent="0.3">
      <c r="B28" t="str">
        <f>'Adjusted Trial Balance'!A22</f>
        <v>Dividend Payable</v>
      </c>
      <c r="C28" s="19">
        <f>'Adjusted Trial Balance'!C22</f>
        <v>1000</v>
      </c>
    </row>
    <row r="29" spans="2:4" x14ac:dyDescent="0.3">
      <c r="B29" t="str">
        <f>'Adjusted Trial Balance'!A23</f>
        <v>Rent Payable</v>
      </c>
      <c r="C29" s="19">
        <f>'Adjusted Trial Balance'!C23</f>
        <v>10000</v>
      </c>
      <c r="D29" s="33"/>
    </row>
    <row r="30" spans="2:4" x14ac:dyDescent="0.3">
      <c r="B30" s="17" t="s">
        <v>113</v>
      </c>
      <c r="C30" s="33"/>
      <c r="D30" s="35">
        <f>C23+C24+C25+C26+C27+C28+C29</f>
        <v>47000</v>
      </c>
    </row>
    <row r="31" spans="2:4" x14ac:dyDescent="0.3">
      <c r="B31" t="str">
        <f>'Adjusted Trial Balance'!A24</f>
        <v>Long-term Loan</v>
      </c>
      <c r="D31" s="19">
        <f>'Adjusted Trial Balance'!C24</f>
        <v>20000</v>
      </c>
    </row>
    <row r="32" spans="2:4" s="17" customFormat="1" x14ac:dyDescent="0.3">
      <c r="B32" s="17" t="s">
        <v>116</v>
      </c>
      <c r="C32" s="33"/>
      <c r="D32" s="34">
        <f>D30+D31</f>
        <v>67000</v>
      </c>
    </row>
    <row r="33" spans="2:4" x14ac:dyDescent="0.3">
      <c r="B33" t="s">
        <v>117</v>
      </c>
    </row>
    <row r="34" spans="2:4" x14ac:dyDescent="0.3">
      <c r="B34" t="str">
        <f>'Adjusted Trial Balance'!A25</f>
        <v>Common Shares</v>
      </c>
      <c r="C34" s="19">
        <f>'Adjusted Trial Balance'!C25</f>
        <v>150000</v>
      </c>
      <c r="D34"/>
    </row>
    <row r="35" spans="2:4" x14ac:dyDescent="0.3">
      <c r="B35" t="str">
        <f>'Adjusted Trial Balance'!A26</f>
        <v>Retained Earnings</v>
      </c>
      <c r="C35" s="19">
        <f>'statement of retained earnings '!D6</f>
        <v>1009776</v>
      </c>
      <c r="D35" s="34">
        <f>C34+C35</f>
        <v>1159776</v>
      </c>
    </row>
    <row r="37" spans="2:4" ht="15" thickBot="1" x14ac:dyDescent="0.35">
      <c r="B37" s="29" t="s">
        <v>118</v>
      </c>
      <c r="C37" s="30"/>
      <c r="D37" s="37">
        <f>D32+D35</f>
        <v>1226776</v>
      </c>
    </row>
    <row r="38" spans="2:4" ht="15" thickTop="1" x14ac:dyDescent="0.3"/>
  </sheetData>
  <mergeCells count="2">
    <mergeCell ref="B1:D1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1.1</vt:lpstr>
      <vt:lpstr>1.2</vt:lpstr>
      <vt:lpstr>Depreciation Schedule</vt:lpstr>
      <vt:lpstr>Adjusting Journal Entries</vt:lpstr>
      <vt:lpstr>Adjusted Trial Balance</vt:lpstr>
      <vt:lpstr>Income Statement</vt:lpstr>
      <vt:lpstr>statement of retained earnings </vt:lpstr>
      <vt:lpstr>Statement of financial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Liu</dc:creator>
  <cp:lastModifiedBy>Soko</cp:lastModifiedBy>
  <dcterms:created xsi:type="dcterms:W3CDTF">2021-08-09T20:06:37Z</dcterms:created>
  <dcterms:modified xsi:type="dcterms:W3CDTF">2021-08-12T09:53:05Z</dcterms:modified>
</cp:coreProperties>
</file>